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에어컨 설치 관련\"/>
    </mc:Choice>
  </mc:AlternateContent>
  <xr:revisionPtr revIDLastSave="0" documentId="13_ncr:1_{4ED77E71-304F-430A-8BE5-7B87078DA75C}" xr6:coauthVersionLast="36" xr6:coauthVersionMax="36" xr10:uidLastSave="{00000000-0000-0000-0000-000000000000}"/>
  <bookViews>
    <workbookView xWindow="0" yWindow="0" windowWidth="21570" windowHeight="7515" tabRatio="500" activeTab="2" xr2:uid="{00000000-000D-0000-FFFF-FFFF00000000}"/>
  </bookViews>
  <sheets>
    <sheet name="원가계산서" sheetId="1" r:id="rId1"/>
    <sheet name="공종별집계표" sheetId="2" r:id="rId2"/>
    <sheet name="공종별내역서" sheetId="3" r:id="rId3"/>
  </sheets>
  <definedNames>
    <definedName name="_xlnm.Print_Area" localSheetId="2">공종별내역서!$A$1:$M$37</definedName>
    <definedName name="_xlnm.Print_Area" localSheetId="1">공종별집계표!$A$1:$M$27</definedName>
    <definedName name="_xlnm.Print_Titles" localSheetId="2">공종별내역서!$1:$3</definedName>
    <definedName name="_xlnm.Print_Titles" localSheetId="1">공종별집계표!$1:$4</definedName>
    <definedName name="_xlnm.Print_Titles" localSheetId="0">원가계산서!$1:$3</definedName>
  </definedNames>
  <calcPr calcId="191029"/>
</workbook>
</file>

<file path=xl/calcChain.xml><?xml version="1.0" encoding="utf-8"?>
<calcChain xmlns="http://schemas.openxmlformats.org/spreadsheetml/2006/main">
  <c r="B2" i="1" l="1"/>
  <c r="H57" i="3" l="1"/>
  <c r="F57" i="3" l="1"/>
  <c r="J57" i="3"/>
  <c r="L57" i="3"/>
  <c r="J37" i="3" l="1"/>
  <c r="I11" i="2" s="1"/>
  <c r="J11" i="2" s="1"/>
  <c r="I10" i="2" s="1"/>
  <c r="J10" i="2" s="1"/>
  <c r="J10" i="3"/>
  <c r="J18" i="3"/>
  <c r="L8" i="3" l="1"/>
  <c r="J27" i="2"/>
  <c r="L15" i="3"/>
  <c r="L17" i="3"/>
  <c r="H18" i="3" l="1"/>
  <c r="H10" i="3"/>
  <c r="H37" i="3"/>
  <c r="G11" i="2" s="1"/>
  <c r="H11" i="2" s="1"/>
  <c r="G10" i="2" s="1"/>
  <c r="H10" i="2" s="1"/>
  <c r="L6" i="3" l="1"/>
  <c r="L14" i="3"/>
  <c r="L13" i="3"/>
  <c r="L7" i="3"/>
  <c r="L16" i="3" l="1"/>
  <c r="L12" i="3"/>
  <c r="L9" i="3"/>
  <c r="L5" i="3"/>
  <c r="H27" i="2"/>
  <c r="E8" i="1"/>
  <c r="L18" i="3" l="1"/>
  <c r="F18" i="3"/>
  <c r="L10" i="3"/>
  <c r="F37" i="3"/>
  <c r="E11" i="2" s="1"/>
  <c r="F10" i="3"/>
  <c r="E14" i="1"/>
  <c r="E13" i="1"/>
  <c r="E15" i="1" s="1"/>
  <c r="E9" i="1"/>
  <c r="E10" i="1" s="1"/>
  <c r="L37" i="3"/>
  <c r="E12" i="1" l="1"/>
  <c r="E11" i="1"/>
  <c r="K11" i="2"/>
  <c r="F11" i="2"/>
  <c r="L11" i="2" l="1"/>
  <c r="E10" i="2"/>
  <c r="K10" i="2" l="1"/>
  <c r="F10" i="2"/>
  <c r="L10" i="2" s="1"/>
  <c r="F27" i="2" l="1"/>
  <c r="L27" i="2"/>
  <c r="E4" i="1"/>
  <c r="E7" i="1" s="1"/>
  <c r="E18" i="1" l="1"/>
  <c r="E17" i="1"/>
  <c r="E16" i="1"/>
  <c r="E19" i="1"/>
  <c r="E20" i="1" l="1"/>
  <c r="E21" i="1" s="1"/>
  <c r="E22" i="1" l="1"/>
  <c r="E23" i="1" s="1"/>
  <c r="E24" i="1" l="1"/>
  <c r="E25" i="1" l="1"/>
  <c r="E26" i="1" s="1"/>
  <c r="E27" i="1" s="1"/>
</calcChain>
</file>

<file path=xl/sharedStrings.xml><?xml version="1.0" encoding="utf-8"?>
<sst xmlns="http://schemas.openxmlformats.org/spreadsheetml/2006/main" count="407" uniqueCount="174">
  <si>
    <t>A1</t>
  </si>
  <si>
    <t>DH</t>
  </si>
  <si>
    <t>CB</t>
  </si>
  <si>
    <t>CL</t>
  </si>
  <si>
    <t>CS</t>
  </si>
  <si>
    <t>01</t>
  </si>
  <si>
    <t>C4</t>
  </si>
  <si>
    <t>AS</t>
  </si>
  <si>
    <t>D9</t>
  </si>
  <si>
    <t>수량</t>
  </si>
  <si>
    <t>S2</t>
  </si>
  <si>
    <t>CG</t>
  </si>
  <si>
    <t>D1</t>
  </si>
  <si>
    <t>CH</t>
  </si>
  <si>
    <t>A2</t>
  </si>
  <si>
    <t>CA</t>
  </si>
  <si>
    <t>설정</t>
  </si>
  <si>
    <t>변수</t>
  </si>
  <si>
    <t>DB</t>
  </si>
  <si>
    <t>A3</t>
  </si>
  <si>
    <t>B2</t>
  </si>
  <si>
    <t>C6</t>
  </si>
  <si>
    <t>C5</t>
  </si>
  <si>
    <t/>
  </si>
  <si>
    <t>적용율</t>
  </si>
  <si>
    <t>BS</t>
  </si>
  <si>
    <t>D2</t>
  </si>
  <si>
    <t>B1</t>
  </si>
  <si>
    <t>S1</t>
  </si>
  <si>
    <t>C7</t>
  </si>
  <si>
    <t>T</t>
  </si>
  <si>
    <t>단산</t>
  </si>
  <si>
    <t>자재</t>
  </si>
  <si>
    <t>일위</t>
  </si>
  <si>
    <t>단위</t>
  </si>
  <si>
    <t>F</t>
  </si>
  <si>
    <t>010101563161199C22DA2B900A7BF49500FC</t>
  </si>
  <si>
    <t>010101563161199C22DA2E9D5EB8DDA5A404</t>
  </si>
  <si>
    <t>01020156311119697E3130918D6678C5694D</t>
  </si>
  <si>
    <t>01030156311119697E3130918D665DF59477</t>
  </si>
  <si>
    <t>010201563161199C22DA2B900A7BF49500FC</t>
  </si>
  <si>
    <t>01010156311119697E3130918D6678C5694D</t>
  </si>
  <si>
    <t>01010156311119697E3130918D665DF59477</t>
  </si>
  <si>
    <t>0101015631A1190E2EDCF590B16B4865DD58</t>
  </si>
  <si>
    <t>01020156F66119A51A28D799C3597B15A9C7</t>
  </si>
  <si>
    <t>010201563161199C22DA2E9D5EB8DDA5A404</t>
  </si>
  <si>
    <t>0102015631A1190E2EDCF590B16B4865DD58</t>
  </si>
  <si>
    <t>01020156311119697E3130918D665DF59477</t>
  </si>
  <si>
    <t>01030156311119697E3130918D6678C5694D</t>
  </si>
  <si>
    <t>순   공   사   원   가</t>
  </si>
  <si>
    <t>건설기계대여금지급보증서발급수수료</t>
  </si>
  <si>
    <t>이              윤</t>
  </si>
  <si>
    <t>[ 소          계 ]</t>
  </si>
  <si>
    <t>구        성        비</t>
  </si>
  <si>
    <t>[ 합           계 ]</t>
  </si>
  <si>
    <t>공종+자재</t>
  </si>
  <si>
    <t>계 * 6%</t>
  </si>
  <si>
    <t>자재구분</t>
  </si>
  <si>
    <t>공종코드</t>
  </si>
  <si>
    <t>노  무  비</t>
  </si>
  <si>
    <t>JUK7</t>
  </si>
  <si>
    <t>손료적용</t>
  </si>
  <si>
    <t>단  가</t>
  </si>
  <si>
    <t>공종레벨</t>
  </si>
  <si>
    <t>JUK17</t>
  </si>
  <si>
    <t>상위공종</t>
  </si>
  <si>
    <t>공종구분</t>
  </si>
  <si>
    <t>010201</t>
  </si>
  <si>
    <t>TOTAL</t>
  </si>
  <si>
    <t>JUK2</t>
  </si>
  <si>
    <t>손료저장</t>
  </si>
  <si>
    <t>010101</t>
  </si>
  <si>
    <t>공종소계</t>
  </si>
  <si>
    <t>비  고</t>
  </si>
  <si>
    <t>JUK5</t>
  </si>
  <si>
    <t>JUK1</t>
  </si>
  <si>
    <t>0101</t>
  </si>
  <si>
    <t>JUK11</t>
  </si>
  <si>
    <t>0103</t>
  </si>
  <si>
    <t>010301</t>
  </si>
  <si>
    <t>JUK6</t>
  </si>
  <si>
    <t>JUK13</t>
  </si>
  <si>
    <t>JUK12</t>
  </si>
  <si>
    <t>재  료  비</t>
  </si>
  <si>
    <t>품목코드</t>
  </si>
  <si>
    <t>JUK18</t>
  </si>
  <si>
    <t>JUK4</t>
  </si>
  <si>
    <t>JUK20</t>
  </si>
  <si>
    <t>JUK16</t>
  </si>
  <si>
    <t>JUK15</t>
  </si>
  <si>
    <t>금  액</t>
  </si>
  <si>
    <t>고유번호</t>
  </si>
  <si>
    <t>JUK10</t>
  </si>
  <si>
    <t>0102</t>
  </si>
  <si>
    <t>JUK14</t>
  </si>
  <si>
    <t>JUK19</t>
  </si>
  <si>
    <t>JUK9</t>
  </si>
  <si>
    <t>JUK3</t>
  </si>
  <si>
    <t>JUK8</t>
  </si>
  <si>
    <t>(재료비+직노+산출경비) * 0.3%</t>
  </si>
  <si>
    <t>(재료비+직노+관급자재비) * 2.93%</t>
  </si>
  <si>
    <t>(재료비+직노+산출경비) * 0.1%</t>
  </si>
  <si>
    <t>공 종 별 집 계 표</t>
  </si>
  <si>
    <t>공급가액 * 10%</t>
  </si>
  <si>
    <t>비      고</t>
  </si>
  <si>
    <t>재   료   비</t>
  </si>
  <si>
    <t>노인장기요양보험료</t>
  </si>
  <si>
    <t xml:space="preserve">        계</t>
  </si>
  <si>
    <t>금      액</t>
  </si>
  <si>
    <t>노무비 * 3.56%</t>
  </si>
  <si>
    <t>비        목</t>
  </si>
  <si>
    <t>작업설, 부산물(△)</t>
  </si>
  <si>
    <t>노무비 * 1.01%</t>
  </si>
  <si>
    <t>국민  건강  보험료</t>
  </si>
  <si>
    <t>노   무   비</t>
  </si>
  <si>
    <t>경        비</t>
  </si>
  <si>
    <t>산업안전보건관리비</t>
  </si>
  <si>
    <t>국민  연금  보험료</t>
  </si>
  <si>
    <t>합      계</t>
  </si>
  <si>
    <t>규      격</t>
  </si>
  <si>
    <t>경      비</t>
  </si>
  <si>
    <t>원가계산서 연결금액</t>
  </si>
  <si>
    <t>품      명</t>
  </si>
  <si>
    <t>563161199C22DA2E9D5EB8DDA5A404</t>
  </si>
  <si>
    <t>56311119697E3130918D665DF59477</t>
  </si>
  <si>
    <t>5631A1190E2EDCF590B16B4865DD58</t>
  </si>
  <si>
    <t>563161199C22DA2B900A7BF49500FC</t>
  </si>
  <si>
    <t>56311119697E3130918D6678C5694D</t>
  </si>
  <si>
    <t>56F66119A51A28D799C3597B15A9C7</t>
  </si>
  <si>
    <t>기   타    경   비</t>
  </si>
  <si>
    <t>직  접  노  무  비</t>
  </si>
  <si>
    <t>간  접  재  료  비</t>
  </si>
  <si>
    <t>공 사 원 가 계 산 서</t>
  </si>
  <si>
    <t>산  재  보  험  료</t>
  </si>
  <si>
    <t>직접노무비 * 3.545%</t>
  </si>
  <si>
    <t>건강보험료 * 12.95%</t>
  </si>
  <si>
    <t>일  반  관  리  비</t>
  </si>
  <si>
    <t>총   공   사    비</t>
  </si>
  <si>
    <t>직접노무비 * 4.5%</t>
  </si>
  <si>
    <t>공   급    가   액</t>
  </si>
  <si>
    <t>도      급      액</t>
  </si>
  <si>
    <t>직  접  재  료  비</t>
  </si>
  <si>
    <t>환  경  보  전  비</t>
  </si>
  <si>
    <t>고  용  보  험  료</t>
  </si>
  <si>
    <t>간  접  노  무  비</t>
  </si>
  <si>
    <t>부  가  가  치  세</t>
  </si>
  <si>
    <t>0101 장비철거공사</t>
    <phoneticPr fontId="7" type="noConversion"/>
  </si>
  <si>
    <t>010102 배관해체</t>
    <phoneticPr fontId="7" type="noConversion"/>
  </si>
  <si>
    <t>010103 배관보온 해체(고무발포보온재-보온두께 50mm이하)</t>
    <phoneticPr fontId="7" type="noConversion"/>
  </si>
  <si>
    <t>0102 장비대</t>
    <phoneticPr fontId="7" type="noConversion"/>
  </si>
  <si>
    <t>EA</t>
    <phoneticPr fontId="7" type="noConversion"/>
  </si>
  <si>
    <t>0103 설치공사</t>
    <phoneticPr fontId="7" type="noConversion"/>
  </si>
  <si>
    <t>M</t>
    <phoneticPr fontId="7" type="noConversion"/>
  </si>
  <si>
    <t>B/T</t>
    <phoneticPr fontId="7" type="noConversion"/>
  </si>
  <si>
    <t>식</t>
    <phoneticPr fontId="7" type="noConversion"/>
  </si>
  <si>
    <t>0104 현장정리</t>
    <phoneticPr fontId="7" type="noConversion"/>
  </si>
  <si>
    <t>010101 80평형 스탠드 냉난방기 철거</t>
    <phoneticPr fontId="7" type="noConversion"/>
  </si>
  <si>
    <t>010201 LG스탠드 냉난방기 80평형</t>
    <phoneticPr fontId="7" type="noConversion"/>
  </si>
  <si>
    <t>PW2900F9SF</t>
    <phoneticPr fontId="7" type="noConversion"/>
  </si>
  <si>
    <t>유원대학교 본교 구내식당 냉난방기 교체 공사</t>
    <phoneticPr fontId="7" type="noConversion"/>
  </si>
  <si>
    <t>010202 실외기 받침대</t>
    <phoneticPr fontId="7" type="noConversion"/>
  </si>
  <si>
    <t>730베이스</t>
    <phoneticPr fontId="7" type="noConversion"/>
  </si>
  <si>
    <t>010301 9/22, 드레인, 통신선</t>
    <phoneticPr fontId="7" type="noConversion"/>
  </si>
  <si>
    <t>010302 9/22, 드레인, 통신선</t>
    <phoneticPr fontId="7" type="noConversion"/>
  </si>
  <si>
    <t>R32</t>
    <phoneticPr fontId="7" type="noConversion"/>
  </si>
  <si>
    <t>010303 냉매</t>
    <phoneticPr fontId="7" type="noConversion"/>
  </si>
  <si>
    <t>010304 질소가스</t>
    <phoneticPr fontId="7" type="noConversion"/>
  </si>
  <si>
    <t>010305 잡재료비</t>
    <phoneticPr fontId="7" type="noConversion"/>
  </si>
  <si>
    <t>직접노무비 * 12.6%</t>
    <phoneticPr fontId="7" type="noConversion"/>
  </si>
  <si>
    <t>(재료비+노무비) * 5.2%</t>
    <phoneticPr fontId="7" type="noConversion"/>
  </si>
  <si>
    <t>(노무비+경비+일반관리비) * 15%</t>
    <phoneticPr fontId="7" type="noConversion"/>
  </si>
  <si>
    <t xml:space="preserve">금액 :                                 </t>
    <phoneticPr fontId="7" type="noConversion"/>
  </si>
  <si>
    <t>010306 설치비</t>
    <phoneticPr fontId="7" type="noConversion"/>
  </si>
  <si>
    <t>[유원대학교 본교 구내식당 냉난방기 교체공사 ]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</si>
</sst>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#"/>
    <numFmt numFmtId="177" formatCode="#,###;\-#,###;#;"/>
  </numFmts>
  <fonts count="9" x14ac:knownFonts="1">
    <font>
      <sz val="11"/>
      <color rgb="FF000000"/>
      <name val="돋움"/>
    </font>
    <font>
      <sz val="11"/>
      <color rgb="FF000000"/>
      <name val="돋움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sz val="11"/>
      <color rgb="FF000000"/>
      <name val="돋움체"/>
      <family val="3"/>
      <charset val="129"/>
    </font>
    <font>
      <b/>
      <u/>
      <sz val="16"/>
      <color rgb="FF000000"/>
      <name val="돋움체"/>
      <family val="3"/>
      <charset val="129"/>
    </font>
    <font>
      <b/>
      <u/>
      <sz val="16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1"/>
      <color rgb="FF00000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1" xfId="0" quotePrefix="1" applyNumberFormat="1" applyFont="1" applyFill="1" applyBorder="1" applyAlignment="1" applyProtection="1">
      <alignment horizontal="center" vertical="center"/>
    </xf>
    <xf numFmtId="176" fontId="0" fillId="0" borderId="0" xfId="0" applyNumberFormat="1" applyFont="1">
      <alignment vertical="center"/>
    </xf>
    <xf numFmtId="0" fontId="3" fillId="0" borderId="1" xfId="0" quotePrefix="1" applyNumberFormat="1" applyFont="1" applyFill="1" applyBorder="1" applyAlignment="1" applyProtection="1">
      <alignment horizontal="center" vertical="center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176" fontId="3" fillId="0" borderId="1" xfId="0" applyNumberFormat="1" applyFont="1" applyFill="1" applyBorder="1" applyAlignment="1" applyProtection="1">
      <alignment vertical="center" wrapText="1"/>
    </xf>
    <xf numFmtId="177" fontId="3" fillId="0" borderId="1" xfId="0" applyNumberFormat="1" applyFont="1" applyFill="1" applyBorder="1" applyAlignment="1" applyProtection="1">
      <alignment vertical="center" wrapText="1"/>
    </xf>
    <xf numFmtId="0" fontId="0" fillId="0" borderId="1" xfId="0" quotePrefix="1" applyNumberFormat="1" applyFont="1" applyFill="1" applyBorder="1" applyAlignment="1" applyProtection="1">
      <alignment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wrapText="1"/>
    </xf>
    <xf numFmtId="0" fontId="0" fillId="0" borderId="1" xfId="0" quotePrefix="1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quotePrefix="1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1" xfId="0" quotePrefix="1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quotePrefix="1" applyNumberFormat="1" applyFont="1" applyFill="1" applyBorder="1" applyAlignment="1" applyProtection="1">
      <alignment horizontal="distributed" vertical="center" wrapText="1"/>
    </xf>
    <xf numFmtId="0" fontId="0" fillId="0" borderId="1" xfId="0" applyNumberFormat="1" applyFont="1" applyFill="1" applyBorder="1" applyAlignment="1" applyProtection="1">
      <alignment horizontal="distributed" vertical="center" wrapText="1"/>
    </xf>
    <xf numFmtId="0" fontId="0" fillId="0" borderId="1" xfId="0" quotePrefix="1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vertical="center" wrapText="1"/>
    </xf>
    <xf numFmtId="0" fontId="6" fillId="0" borderId="0" xfId="0" quotePrefix="1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" fillId="0" borderId="0" xfId="0" quotePrefix="1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2" fillId="0" borderId="1" xfId="0" quotePrefix="1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quotePrefix="1" applyFont="1" applyBorder="1" applyAlignment="1">
      <alignment vertical="center"/>
    </xf>
    <xf numFmtId="0" fontId="2" fillId="0" borderId="0" xfId="0" quotePrefix="1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1" fillId="0" borderId="1" xfId="0" quotePrefix="1" applyNumberFormat="1" applyFont="1" applyFill="1" applyBorder="1" applyAlignment="1" applyProtection="1">
      <alignment vertical="center" wrapText="1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G27"/>
  <sheetViews>
    <sheetView topLeftCell="B1" zoomScale="90" zoomScaleNormal="90" zoomScaleSheetLayoutView="75" workbookViewId="0">
      <selection activeCell="B2" sqref="B2:E2"/>
    </sheetView>
  </sheetViews>
  <sheetFormatPr defaultColWidth="8.88671875" defaultRowHeight="13.5" x14ac:dyDescent="0.15"/>
  <cols>
    <col min="1" max="1" width="8.88671875" hidden="1"/>
    <col min="2" max="3" width="4.77734375" customWidth="1"/>
    <col min="4" max="4" width="35.77734375" customWidth="1"/>
    <col min="5" max="5" width="25.77734375" customWidth="1"/>
    <col min="6" max="6" width="60.77734375" customWidth="1"/>
    <col min="7" max="7" width="30.77734375" customWidth="1"/>
  </cols>
  <sheetData>
    <row r="1" spans="1:7" ht="24" customHeight="1" x14ac:dyDescent="0.15">
      <c r="B1" s="16" t="s">
        <v>132</v>
      </c>
      <c r="C1" s="16"/>
      <c r="D1" s="16"/>
      <c r="E1" s="16"/>
      <c r="F1" s="16"/>
      <c r="G1" s="16"/>
    </row>
    <row r="2" spans="1:7" ht="21.95" customHeight="1" x14ac:dyDescent="0.15">
      <c r="B2" s="17" t="str">
        <f>공종별집계표!A2</f>
        <v>[유원대학교 본교 구내식당 냉난방기 교체공사 ]</v>
      </c>
      <c r="C2" s="18"/>
      <c r="D2" s="18"/>
      <c r="E2" s="18"/>
      <c r="F2" s="19" t="s">
        <v>171</v>
      </c>
      <c r="G2" s="19"/>
    </row>
    <row r="3" spans="1:7" ht="21.95" customHeight="1" x14ac:dyDescent="0.15">
      <c r="B3" s="20" t="s">
        <v>110</v>
      </c>
      <c r="C3" s="21"/>
      <c r="D3" s="20"/>
      <c r="E3" s="10" t="s">
        <v>108</v>
      </c>
      <c r="F3" s="10" t="s">
        <v>53</v>
      </c>
      <c r="G3" s="10" t="s">
        <v>104</v>
      </c>
    </row>
    <row r="4" spans="1:7" ht="21.95" customHeight="1" x14ac:dyDescent="0.15">
      <c r="A4" s="1" t="s">
        <v>0</v>
      </c>
      <c r="B4" s="22" t="s">
        <v>49</v>
      </c>
      <c r="C4" s="22" t="s">
        <v>105</v>
      </c>
      <c r="D4" s="11" t="s">
        <v>141</v>
      </c>
      <c r="E4" s="12">
        <f>IFERROR(TRUNC(공종별집계표!F5,0),0)</f>
        <v>0</v>
      </c>
      <c r="F4" s="9" t="s">
        <v>23</v>
      </c>
      <c r="G4" s="9" t="s">
        <v>23</v>
      </c>
    </row>
    <row r="5" spans="1:7" ht="21.95" customHeight="1" x14ac:dyDescent="0.15">
      <c r="A5" s="1" t="s">
        <v>14</v>
      </c>
      <c r="B5" s="23"/>
      <c r="C5" s="23"/>
      <c r="D5" s="11" t="s">
        <v>131</v>
      </c>
      <c r="E5" s="12">
        <v>0</v>
      </c>
      <c r="F5" s="9" t="s">
        <v>23</v>
      </c>
      <c r="G5" s="9" t="s">
        <v>23</v>
      </c>
    </row>
    <row r="6" spans="1:7" ht="21.95" customHeight="1" x14ac:dyDescent="0.15">
      <c r="A6" s="1" t="s">
        <v>19</v>
      </c>
      <c r="B6" s="23"/>
      <c r="C6" s="23"/>
      <c r="D6" s="11" t="s">
        <v>111</v>
      </c>
      <c r="E6" s="12">
        <v>0</v>
      </c>
      <c r="F6" s="9" t="s">
        <v>23</v>
      </c>
      <c r="G6" s="9" t="s">
        <v>23</v>
      </c>
    </row>
    <row r="7" spans="1:7" ht="21.95" customHeight="1" x14ac:dyDescent="0.15">
      <c r="A7" s="1" t="s">
        <v>7</v>
      </c>
      <c r="B7" s="23"/>
      <c r="C7" s="23"/>
      <c r="D7" s="11" t="s">
        <v>52</v>
      </c>
      <c r="E7" s="12">
        <f>IFERROR(TRUNC(E4+E5-E6,0),0)</f>
        <v>0</v>
      </c>
      <c r="F7" s="9" t="s">
        <v>23</v>
      </c>
      <c r="G7" s="9" t="s">
        <v>23</v>
      </c>
    </row>
    <row r="8" spans="1:7" ht="21.95" customHeight="1" x14ac:dyDescent="0.15">
      <c r="A8" s="1" t="s">
        <v>27</v>
      </c>
      <c r="B8" s="23"/>
      <c r="C8" s="22" t="s">
        <v>114</v>
      </c>
      <c r="D8" s="11" t="s">
        <v>130</v>
      </c>
      <c r="E8" s="12">
        <f>IFERROR(TRUNC(공종별집계표!H5,0),0)</f>
        <v>0</v>
      </c>
      <c r="F8" s="9" t="s">
        <v>23</v>
      </c>
      <c r="G8" s="9" t="s">
        <v>23</v>
      </c>
    </row>
    <row r="9" spans="1:7" ht="21.95" customHeight="1" x14ac:dyDescent="0.15">
      <c r="A9" s="1" t="s">
        <v>20</v>
      </c>
      <c r="B9" s="23"/>
      <c r="C9" s="23"/>
      <c r="D9" s="11" t="s">
        <v>144</v>
      </c>
      <c r="E9" s="12">
        <f>IFERROR(TRUNC(E8*0.111,0),0)</f>
        <v>0</v>
      </c>
      <c r="F9" s="35" t="s">
        <v>168</v>
      </c>
      <c r="G9" s="9" t="s">
        <v>23</v>
      </c>
    </row>
    <row r="10" spans="1:7" ht="21.95" customHeight="1" x14ac:dyDescent="0.15">
      <c r="A10" s="1" t="s">
        <v>25</v>
      </c>
      <c r="B10" s="23"/>
      <c r="C10" s="23"/>
      <c r="D10" s="11" t="s">
        <v>52</v>
      </c>
      <c r="E10" s="12">
        <f>IFERROR(TRUNC(E8+E9,0),0)</f>
        <v>0</v>
      </c>
      <c r="F10" s="9" t="s">
        <v>23</v>
      </c>
      <c r="G10" s="9" t="s">
        <v>23</v>
      </c>
    </row>
    <row r="11" spans="1:7" ht="21.95" customHeight="1" x14ac:dyDescent="0.15">
      <c r="A11" s="1" t="s">
        <v>6</v>
      </c>
      <c r="B11" s="23"/>
      <c r="C11" s="22" t="s">
        <v>115</v>
      </c>
      <c r="D11" s="11" t="s">
        <v>133</v>
      </c>
      <c r="E11" s="12">
        <f>IFERROR(TRUNC(E10*0.0356,0),0)</f>
        <v>0</v>
      </c>
      <c r="F11" s="9" t="s">
        <v>109</v>
      </c>
      <c r="G11" s="9" t="s">
        <v>23</v>
      </c>
    </row>
    <row r="12" spans="1:7" ht="21.95" customHeight="1" x14ac:dyDescent="0.15">
      <c r="A12" s="1" t="s">
        <v>22</v>
      </c>
      <c r="B12" s="23"/>
      <c r="C12" s="23"/>
      <c r="D12" s="11" t="s">
        <v>143</v>
      </c>
      <c r="E12" s="12">
        <f>IFERROR(TRUNC(E10*0.0101,0),0)</f>
        <v>0</v>
      </c>
      <c r="F12" s="9" t="s">
        <v>112</v>
      </c>
      <c r="G12" s="9" t="s">
        <v>23</v>
      </c>
    </row>
    <row r="13" spans="1:7" ht="21.95" customHeight="1" x14ac:dyDescent="0.15">
      <c r="A13" s="1" t="s">
        <v>21</v>
      </c>
      <c r="B13" s="23"/>
      <c r="C13" s="23"/>
      <c r="D13" s="11" t="s">
        <v>113</v>
      </c>
      <c r="E13" s="12">
        <f>IFERROR(TRUNC(E8*0.03545,0),0)</f>
        <v>0</v>
      </c>
      <c r="F13" s="9" t="s">
        <v>134</v>
      </c>
      <c r="G13" s="9" t="s">
        <v>23</v>
      </c>
    </row>
    <row r="14" spans="1:7" ht="21.95" customHeight="1" x14ac:dyDescent="0.15">
      <c r="A14" s="1" t="s">
        <v>29</v>
      </c>
      <c r="B14" s="23"/>
      <c r="C14" s="23"/>
      <c r="D14" s="11" t="s">
        <v>117</v>
      </c>
      <c r="E14" s="12">
        <f>IFERROR(TRUNC(E8*0.045,0),0)</f>
        <v>0</v>
      </c>
      <c r="F14" s="9" t="s">
        <v>138</v>
      </c>
      <c r="G14" s="9" t="s">
        <v>23</v>
      </c>
    </row>
    <row r="15" spans="1:7" ht="21.95" customHeight="1" x14ac:dyDescent="0.15">
      <c r="A15" s="1" t="s">
        <v>2</v>
      </c>
      <c r="B15" s="23"/>
      <c r="C15" s="23"/>
      <c r="D15" s="11" t="s">
        <v>106</v>
      </c>
      <c r="E15" s="12">
        <f>IFERROR(TRUNC(E13*0.1295,0),0)</f>
        <v>0</v>
      </c>
      <c r="F15" s="9" t="s">
        <v>135</v>
      </c>
      <c r="G15" s="9" t="s">
        <v>23</v>
      </c>
    </row>
    <row r="16" spans="1:7" ht="21.95" customHeight="1" x14ac:dyDescent="0.15">
      <c r="A16" s="1" t="s">
        <v>15</v>
      </c>
      <c r="B16" s="23"/>
      <c r="C16" s="23"/>
      <c r="D16" s="11" t="s">
        <v>116</v>
      </c>
      <c r="E16" s="12">
        <f>IFERROR(TRUNC((E7+E8+(0/1.1))*0.0293,0),0)</f>
        <v>0</v>
      </c>
      <c r="F16" s="9" t="s">
        <v>100</v>
      </c>
      <c r="G16" s="13"/>
    </row>
    <row r="17" spans="1:7" ht="21.95" customHeight="1" x14ac:dyDescent="0.15">
      <c r="A17" s="1" t="s">
        <v>13</v>
      </c>
      <c r="B17" s="23"/>
      <c r="C17" s="23"/>
      <c r="D17" s="11" t="s">
        <v>142</v>
      </c>
      <c r="E17" s="12">
        <f>IFERROR(TRUNC((E7+E8)*0.003,0),0)</f>
        <v>0</v>
      </c>
      <c r="F17" s="9" t="s">
        <v>99</v>
      </c>
      <c r="G17" s="9" t="s">
        <v>23</v>
      </c>
    </row>
    <row r="18" spans="1:7" ht="21.95" customHeight="1" x14ac:dyDescent="0.15">
      <c r="A18" s="1" t="s">
        <v>11</v>
      </c>
      <c r="B18" s="23"/>
      <c r="C18" s="23"/>
      <c r="D18" s="11" t="s">
        <v>129</v>
      </c>
      <c r="E18" s="12">
        <f>IFERROR(TRUNC((E7+E10)*0.048,0),0)</f>
        <v>0</v>
      </c>
      <c r="F18" s="35" t="s">
        <v>169</v>
      </c>
      <c r="G18" s="9" t="s">
        <v>23</v>
      </c>
    </row>
    <row r="19" spans="1:7" ht="21.95" customHeight="1" x14ac:dyDescent="0.15">
      <c r="A19" s="1" t="s">
        <v>3</v>
      </c>
      <c r="B19" s="23"/>
      <c r="C19" s="23"/>
      <c r="D19" s="11" t="s">
        <v>50</v>
      </c>
      <c r="E19" s="12">
        <f>IFERROR(TRUNC((E7+E8)*0.001,0),0)</f>
        <v>0</v>
      </c>
      <c r="F19" s="9" t="s">
        <v>101</v>
      </c>
      <c r="G19" s="9" t="s">
        <v>23</v>
      </c>
    </row>
    <row r="20" spans="1:7" ht="21.95" customHeight="1" x14ac:dyDescent="0.15">
      <c r="A20" s="1" t="s">
        <v>4</v>
      </c>
      <c r="B20" s="23"/>
      <c r="C20" s="23"/>
      <c r="D20" s="11" t="s">
        <v>52</v>
      </c>
      <c r="E20" s="12">
        <f>IFERROR(TRUNC(E11+E12+E13+E14+E16+E15+E18+E17+E19,0),0)</f>
        <v>0</v>
      </c>
      <c r="F20" s="9" t="s">
        <v>23</v>
      </c>
      <c r="G20" s="9" t="s">
        <v>23</v>
      </c>
    </row>
    <row r="21" spans="1:7" ht="21.95" customHeight="1" x14ac:dyDescent="0.15">
      <c r="A21" s="1" t="s">
        <v>28</v>
      </c>
      <c r="B21" s="24" t="s">
        <v>107</v>
      </c>
      <c r="C21" s="25"/>
      <c r="D21" s="24"/>
      <c r="E21" s="12">
        <f>IFERROR(TRUNC(E7+E10+E20,0),0)</f>
        <v>0</v>
      </c>
      <c r="F21" s="9" t="s">
        <v>23</v>
      </c>
      <c r="G21" s="9" t="s">
        <v>23</v>
      </c>
    </row>
    <row r="22" spans="1:7" ht="21.95" customHeight="1" x14ac:dyDescent="0.15">
      <c r="A22" s="1" t="s">
        <v>12</v>
      </c>
      <c r="B22" s="24" t="s">
        <v>136</v>
      </c>
      <c r="C22" s="25"/>
      <c r="D22" s="24"/>
      <c r="E22" s="12">
        <f>IFERROR(TRUNC(E21*0.06,0),0)</f>
        <v>0</v>
      </c>
      <c r="F22" s="9" t="s">
        <v>56</v>
      </c>
      <c r="G22" s="9" t="s">
        <v>23</v>
      </c>
    </row>
    <row r="23" spans="1:7" ht="21.95" customHeight="1" x14ac:dyDescent="0.15">
      <c r="A23" s="1" t="s">
        <v>26</v>
      </c>
      <c r="B23" s="24" t="s">
        <v>51</v>
      </c>
      <c r="C23" s="25"/>
      <c r="D23" s="24"/>
      <c r="E23" s="12">
        <f>IFERROR(TRUNC((E10+E20+E22)*0.11,0),0)</f>
        <v>0</v>
      </c>
      <c r="F23" s="35" t="s">
        <v>170</v>
      </c>
      <c r="G23" s="9" t="s">
        <v>23</v>
      </c>
    </row>
    <row r="24" spans="1:7" ht="21.95" customHeight="1" x14ac:dyDescent="0.15">
      <c r="A24" s="1" t="s">
        <v>8</v>
      </c>
      <c r="B24" s="24" t="s">
        <v>139</v>
      </c>
      <c r="C24" s="25"/>
      <c r="D24" s="24"/>
      <c r="E24" s="12">
        <f>IFERROR(TRUNC(E21+E22+E23,0),0)</f>
        <v>0</v>
      </c>
      <c r="F24" s="9" t="s">
        <v>23</v>
      </c>
      <c r="G24" s="9" t="s">
        <v>23</v>
      </c>
    </row>
    <row r="25" spans="1:7" ht="21.95" customHeight="1" x14ac:dyDescent="0.15">
      <c r="A25" s="1" t="s">
        <v>18</v>
      </c>
      <c r="B25" s="24" t="s">
        <v>145</v>
      </c>
      <c r="C25" s="25"/>
      <c r="D25" s="24"/>
      <c r="E25" s="12">
        <f>IFERROR(TRUNC(E24*0.1,0),0)</f>
        <v>0</v>
      </c>
      <c r="F25" s="9" t="s">
        <v>103</v>
      </c>
      <c r="G25" s="9" t="s">
        <v>23</v>
      </c>
    </row>
    <row r="26" spans="1:7" ht="21.95" customHeight="1" x14ac:dyDescent="0.15">
      <c r="A26" s="1" t="s">
        <v>1</v>
      </c>
      <c r="B26" s="24" t="s">
        <v>140</v>
      </c>
      <c r="C26" s="25"/>
      <c r="D26" s="24"/>
      <c r="E26" s="12">
        <f>IFERROR(TRUNC(INT((E24+E25)/1000)*1000,0),0)</f>
        <v>0</v>
      </c>
      <c r="F26" s="9" t="s">
        <v>23</v>
      </c>
      <c r="G26" s="9" t="s">
        <v>23</v>
      </c>
    </row>
    <row r="27" spans="1:7" ht="21.95" customHeight="1" x14ac:dyDescent="0.15">
      <c r="A27" s="1" t="s">
        <v>10</v>
      </c>
      <c r="B27" s="24" t="s">
        <v>137</v>
      </c>
      <c r="C27" s="25"/>
      <c r="D27" s="24"/>
      <c r="E27" s="12">
        <f>IFERROR(TRUNC(E26+0,0),0)</f>
        <v>0</v>
      </c>
      <c r="F27" s="9" t="s">
        <v>23</v>
      </c>
      <c r="G27" s="9" t="s">
        <v>23</v>
      </c>
    </row>
  </sheetData>
  <mergeCells count="15">
    <mergeCell ref="B26:D26"/>
    <mergeCell ref="B27:D27"/>
    <mergeCell ref="B21:D21"/>
    <mergeCell ref="B22:D22"/>
    <mergeCell ref="B23:D23"/>
    <mergeCell ref="B24:D24"/>
    <mergeCell ref="B25:D25"/>
    <mergeCell ref="B1:G1"/>
    <mergeCell ref="B2:E2"/>
    <mergeCell ref="F2:G2"/>
    <mergeCell ref="B3:D3"/>
    <mergeCell ref="B4:B20"/>
    <mergeCell ref="C4:C7"/>
    <mergeCell ref="C8:C10"/>
    <mergeCell ref="C11:C20"/>
  </mergeCells>
  <phoneticPr fontId="7" type="noConversion"/>
  <pageMargins left="0.11305555701255798" right="4.3472222983837128E-2" top="0.53777778148651123" bottom="0.48833334445953369" header="0.51138889789581299" footer="0.51138889789581299"/>
  <pageSetup paperSize="9" scale="73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T27"/>
  <sheetViews>
    <sheetView zoomScaleNormal="100" zoomScaleSheetLayoutView="75" workbookViewId="0">
      <selection activeCell="A3" sqref="A3:A4"/>
    </sheetView>
  </sheetViews>
  <sheetFormatPr defaultColWidth="8.88671875" defaultRowHeight="13.5" x14ac:dyDescent="0.15"/>
  <cols>
    <col min="1" max="1" width="48.6640625" customWidth="1"/>
    <col min="2" max="2" width="20.77734375" customWidth="1"/>
    <col min="3" max="4" width="4.77734375" customWidth="1"/>
    <col min="5" max="12" width="13.77734375" customWidth="1"/>
    <col min="13" max="13" width="12.77734375" customWidth="1"/>
    <col min="14" max="16" width="2.77734375" hidden="1" customWidth="1"/>
    <col min="17" max="19" width="1.77734375" hidden="1" customWidth="1"/>
    <col min="20" max="20" width="18.77734375" hidden="1" customWidth="1"/>
  </cols>
  <sheetData>
    <row r="1" spans="1:20" ht="30" customHeight="1" x14ac:dyDescent="0.15">
      <c r="A1" s="26" t="s">
        <v>102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20" ht="30" customHeight="1" x14ac:dyDescent="0.15">
      <c r="A2" s="28" t="s">
        <v>173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20" ht="30" customHeight="1" x14ac:dyDescent="0.15">
      <c r="A3" s="30" t="s">
        <v>122</v>
      </c>
      <c r="B3" s="30" t="s">
        <v>119</v>
      </c>
      <c r="C3" s="30" t="s">
        <v>34</v>
      </c>
      <c r="D3" s="30" t="s">
        <v>9</v>
      </c>
      <c r="E3" s="30" t="s">
        <v>83</v>
      </c>
      <c r="F3" s="31"/>
      <c r="G3" s="30" t="s">
        <v>59</v>
      </c>
      <c r="H3" s="31"/>
      <c r="I3" s="30" t="s">
        <v>120</v>
      </c>
      <c r="J3" s="31"/>
      <c r="K3" s="30" t="s">
        <v>118</v>
      </c>
      <c r="L3" s="31"/>
      <c r="M3" s="30" t="s">
        <v>73</v>
      </c>
      <c r="N3" s="32" t="s">
        <v>58</v>
      </c>
      <c r="O3" s="32" t="s">
        <v>17</v>
      </c>
      <c r="P3" s="32" t="s">
        <v>65</v>
      </c>
      <c r="Q3" s="32" t="s">
        <v>66</v>
      </c>
      <c r="R3" s="32" t="s">
        <v>63</v>
      </c>
      <c r="S3" s="32" t="s">
        <v>72</v>
      </c>
      <c r="T3" s="32" t="s">
        <v>121</v>
      </c>
    </row>
    <row r="4" spans="1:20" ht="30" customHeight="1" x14ac:dyDescent="0.15">
      <c r="A4" s="30"/>
      <c r="B4" s="30"/>
      <c r="C4" s="30"/>
      <c r="D4" s="30"/>
      <c r="E4" s="4" t="s">
        <v>62</v>
      </c>
      <c r="F4" s="4" t="s">
        <v>90</v>
      </c>
      <c r="G4" s="4" t="s">
        <v>62</v>
      </c>
      <c r="H4" s="4" t="s">
        <v>90</v>
      </c>
      <c r="I4" s="4" t="s">
        <v>62</v>
      </c>
      <c r="J4" s="4" t="s">
        <v>90</v>
      </c>
      <c r="K4" s="4" t="s">
        <v>62</v>
      </c>
      <c r="L4" s="4" t="s">
        <v>90</v>
      </c>
      <c r="M4" s="30"/>
      <c r="N4" s="32"/>
      <c r="O4" s="32"/>
      <c r="P4" s="32"/>
      <c r="Q4" s="32"/>
      <c r="R4" s="32"/>
      <c r="S4" s="32"/>
      <c r="T4" s="32"/>
    </row>
    <row r="5" spans="1:20" ht="30" customHeight="1" x14ac:dyDescent="0.15">
      <c r="A5" s="15" t="s">
        <v>146</v>
      </c>
      <c r="B5" s="5"/>
      <c r="C5" s="5" t="s">
        <v>154</v>
      </c>
      <c r="D5" s="6">
        <v>1</v>
      </c>
      <c r="E5" s="7"/>
      <c r="F5" s="7"/>
      <c r="G5" s="7"/>
      <c r="H5" s="7"/>
      <c r="I5" s="7"/>
      <c r="J5" s="7"/>
      <c r="K5" s="7"/>
      <c r="L5" s="7"/>
      <c r="M5" s="5" t="s">
        <v>23</v>
      </c>
      <c r="N5" s="1" t="s">
        <v>5</v>
      </c>
      <c r="O5" s="1" t="s">
        <v>23</v>
      </c>
      <c r="P5" s="1" t="s">
        <v>23</v>
      </c>
      <c r="Q5" s="1" t="s">
        <v>23</v>
      </c>
      <c r="R5">
        <v>1</v>
      </c>
      <c r="S5" s="1" t="s">
        <v>23</v>
      </c>
      <c r="T5" s="3"/>
    </row>
    <row r="6" spans="1:20" ht="30" customHeight="1" x14ac:dyDescent="0.15">
      <c r="A6" s="15" t="s">
        <v>149</v>
      </c>
      <c r="B6" s="5"/>
      <c r="C6" s="5" t="s">
        <v>154</v>
      </c>
      <c r="D6" s="6">
        <v>1</v>
      </c>
      <c r="E6" s="7"/>
      <c r="F6" s="7"/>
      <c r="G6" s="7"/>
      <c r="H6" s="7"/>
      <c r="I6" s="7"/>
      <c r="J6" s="7"/>
      <c r="K6" s="7"/>
      <c r="L6" s="7"/>
      <c r="M6" s="5" t="s">
        <v>23</v>
      </c>
      <c r="N6" s="1" t="s">
        <v>76</v>
      </c>
      <c r="O6" s="1" t="s">
        <v>23</v>
      </c>
      <c r="P6" s="1" t="s">
        <v>5</v>
      </c>
      <c r="Q6" s="1" t="s">
        <v>23</v>
      </c>
      <c r="R6">
        <v>2</v>
      </c>
      <c r="S6" s="1" t="s">
        <v>23</v>
      </c>
      <c r="T6" s="3"/>
    </row>
    <row r="7" spans="1:20" ht="30" customHeight="1" x14ac:dyDescent="0.15">
      <c r="A7" s="15" t="s">
        <v>151</v>
      </c>
      <c r="B7" s="5"/>
      <c r="C7" s="5" t="s">
        <v>154</v>
      </c>
      <c r="D7" s="6">
        <v>1</v>
      </c>
      <c r="E7" s="7"/>
      <c r="F7" s="7"/>
      <c r="G7" s="7"/>
      <c r="H7" s="7"/>
      <c r="I7" s="7"/>
      <c r="J7" s="7"/>
      <c r="K7" s="7"/>
      <c r="L7" s="7"/>
      <c r="M7" s="5" t="s">
        <v>23</v>
      </c>
      <c r="N7" s="1" t="s">
        <v>71</v>
      </c>
      <c r="O7" s="1" t="s">
        <v>23</v>
      </c>
      <c r="P7" s="1" t="s">
        <v>76</v>
      </c>
      <c r="Q7" s="1" t="s">
        <v>23</v>
      </c>
      <c r="R7">
        <v>3</v>
      </c>
      <c r="S7" s="1" t="s">
        <v>23</v>
      </c>
      <c r="T7" s="3"/>
    </row>
    <row r="8" spans="1:20" ht="30" customHeight="1" x14ac:dyDescent="0.15">
      <c r="A8" s="15" t="s">
        <v>155</v>
      </c>
      <c r="B8" s="5"/>
      <c r="C8" s="5" t="s">
        <v>154</v>
      </c>
      <c r="D8" s="6">
        <v>1</v>
      </c>
      <c r="E8" s="7"/>
      <c r="F8" s="7"/>
      <c r="G8" s="7"/>
      <c r="H8" s="7"/>
      <c r="I8" s="7"/>
      <c r="J8" s="7"/>
      <c r="K8" s="7"/>
      <c r="L8" s="7"/>
      <c r="M8" s="5" t="s">
        <v>23</v>
      </c>
      <c r="N8" s="1" t="s">
        <v>93</v>
      </c>
      <c r="O8" s="1" t="s">
        <v>23</v>
      </c>
      <c r="P8" s="1" t="s">
        <v>5</v>
      </c>
      <c r="Q8" s="1" t="s">
        <v>23</v>
      </c>
      <c r="R8">
        <v>2</v>
      </c>
      <c r="S8" s="1" t="s">
        <v>23</v>
      </c>
      <c r="T8" s="3"/>
    </row>
    <row r="9" spans="1:20" ht="30" customHeight="1" x14ac:dyDescent="0.15">
      <c r="A9" s="5"/>
      <c r="B9" s="5"/>
      <c r="C9" s="5" t="s">
        <v>154</v>
      </c>
      <c r="D9" s="6">
        <v>1</v>
      </c>
      <c r="E9" s="7"/>
      <c r="F9" s="7"/>
      <c r="G9" s="7"/>
      <c r="H9" s="7"/>
      <c r="I9" s="7"/>
      <c r="J9" s="7"/>
      <c r="K9" s="7"/>
      <c r="L9" s="7"/>
      <c r="M9" s="5" t="s">
        <v>23</v>
      </c>
      <c r="N9" s="1" t="s">
        <v>67</v>
      </c>
      <c r="O9" s="1" t="s">
        <v>23</v>
      </c>
      <c r="P9" s="1" t="s">
        <v>93</v>
      </c>
      <c r="Q9" s="1" t="s">
        <v>23</v>
      </c>
      <c r="R9">
        <v>3</v>
      </c>
      <c r="S9" s="1" t="s">
        <v>23</v>
      </c>
      <c r="T9" s="3"/>
    </row>
    <row r="10" spans="1:20" ht="30" customHeight="1" x14ac:dyDescent="0.15">
      <c r="A10" s="5"/>
      <c r="B10" s="5"/>
      <c r="C10" s="5" t="s">
        <v>23</v>
      </c>
      <c r="D10" s="6"/>
      <c r="E10" s="7">
        <f>F11</f>
        <v>0</v>
      </c>
      <c r="F10" s="7">
        <f t="shared" ref="F10:F11" si="0">E10*D10</f>
        <v>0</v>
      </c>
      <c r="G10" s="7">
        <f>H11</f>
        <v>0</v>
      </c>
      <c r="H10" s="7">
        <f t="shared" ref="H10:H11" si="1">G10*D10</f>
        <v>0</v>
      </c>
      <c r="I10" s="7">
        <f>J11</f>
        <v>0</v>
      </c>
      <c r="J10" s="7">
        <f t="shared" ref="J10:J11" si="2">I10*D10</f>
        <v>0</v>
      </c>
      <c r="K10" s="7">
        <f t="shared" ref="K10:L11" si="3">E10+G10+I10</f>
        <v>0</v>
      </c>
      <c r="L10" s="7">
        <f t="shared" si="3"/>
        <v>0</v>
      </c>
      <c r="M10" s="5" t="s">
        <v>23</v>
      </c>
      <c r="N10" s="1" t="s">
        <v>78</v>
      </c>
      <c r="O10" s="1" t="s">
        <v>23</v>
      </c>
      <c r="P10" s="1" t="s">
        <v>5</v>
      </c>
      <c r="Q10" s="1" t="s">
        <v>23</v>
      </c>
      <c r="R10">
        <v>2</v>
      </c>
      <c r="S10" s="1" t="s">
        <v>23</v>
      </c>
      <c r="T10" s="3"/>
    </row>
    <row r="11" spans="1:20" ht="30" customHeight="1" x14ac:dyDescent="0.15">
      <c r="A11" s="5"/>
      <c r="B11" s="5"/>
      <c r="C11" s="5" t="s">
        <v>23</v>
      </c>
      <c r="D11" s="6"/>
      <c r="E11" s="7">
        <f>공종별내역서!F37</f>
        <v>0</v>
      </c>
      <c r="F11" s="7">
        <f t="shared" si="0"/>
        <v>0</v>
      </c>
      <c r="G11" s="7">
        <f>공종별내역서!H37</f>
        <v>0</v>
      </c>
      <c r="H11" s="7">
        <f t="shared" si="1"/>
        <v>0</v>
      </c>
      <c r="I11" s="7">
        <f>공종별내역서!J37</f>
        <v>0</v>
      </c>
      <c r="J11" s="7">
        <f t="shared" si="2"/>
        <v>0</v>
      </c>
      <c r="K11" s="7">
        <f t="shared" si="3"/>
        <v>0</v>
      </c>
      <c r="L11" s="7">
        <f t="shared" si="3"/>
        <v>0</v>
      </c>
      <c r="M11" s="5" t="s">
        <v>23</v>
      </c>
      <c r="N11" s="1" t="s">
        <v>79</v>
      </c>
      <c r="O11" s="1" t="s">
        <v>23</v>
      </c>
      <c r="P11" s="1" t="s">
        <v>78</v>
      </c>
      <c r="Q11" s="1" t="s">
        <v>23</v>
      </c>
      <c r="R11">
        <v>3</v>
      </c>
      <c r="S11" s="1" t="s">
        <v>23</v>
      </c>
      <c r="T11" s="3"/>
    </row>
    <row r="12" spans="1:20" ht="30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T12" s="3"/>
    </row>
    <row r="13" spans="1:20" ht="30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T13" s="3"/>
    </row>
    <row r="14" spans="1:20" ht="30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T14" s="3"/>
    </row>
    <row r="15" spans="1:20" ht="30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T15" s="3"/>
    </row>
    <row r="16" spans="1:20" ht="30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T16" s="3"/>
    </row>
    <row r="17" spans="1:20" ht="30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T17" s="3"/>
    </row>
    <row r="18" spans="1:20" ht="30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T18" s="3"/>
    </row>
    <row r="19" spans="1:20" ht="30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T19" s="3"/>
    </row>
    <row r="20" spans="1:20" ht="30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T20" s="3"/>
    </row>
    <row r="21" spans="1:20" ht="30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T21" s="3"/>
    </row>
    <row r="22" spans="1:20" ht="30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T22" s="3"/>
    </row>
    <row r="23" spans="1:20" ht="30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T23" s="3"/>
    </row>
    <row r="24" spans="1:20" ht="30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T24" s="3"/>
    </row>
    <row r="25" spans="1:20" ht="30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T25" s="3"/>
    </row>
    <row r="26" spans="1:20" ht="30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T26" s="3"/>
    </row>
    <row r="27" spans="1:20" ht="30" customHeight="1" x14ac:dyDescent="0.15">
      <c r="A27" s="5" t="s">
        <v>54</v>
      </c>
      <c r="B27" s="6"/>
      <c r="C27" s="6"/>
      <c r="D27" s="6"/>
      <c r="E27" s="6"/>
      <c r="F27" s="7">
        <f>F5</f>
        <v>0</v>
      </c>
      <c r="G27" s="6"/>
      <c r="H27" s="7">
        <f>H5</f>
        <v>0</v>
      </c>
      <c r="I27" s="6"/>
      <c r="J27" s="7">
        <f>J5</f>
        <v>0</v>
      </c>
      <c r="K27" s="6"/>
      <c r="L27" s="7">
        <f>L5</f>
        <v>0</v>
      </c>
      <c r="M27" s="6"/>
      <c r="T27" s="3"/>
    </row>
  </sheetData>
  <mergeCells count="18">
    <mergeCell ref="S3:S4"/>
    <mergeCell ref="T3:T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7" type="noConversion"/>
  <pageMargins left="0.14263889193534851" right="0.10319444537162781" top="0.52791666984558105" bottom="0.51805555820465088" header="0.51138889789581299" footer="0.51138889789581299"/>
  <pageSetup paperSize="9" scale="65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V63"/>
  <sheetViews>
    <sheetView tabSelected="1" zoomScale="90" zoomScaleNormal="90" zoomScaleSheetLayoutView="75" workbookViewId="0">
      <selection activeCell="A50" sqref="A50"/>
    </sheetView>
  </sheetViews>
  <sheetFormatPr defaultColWidth="8.88671875" defaultRowHeight="13.5" x14ac:dyDescent="0.15"/>
  <cols>
    <col min="1" max="1" width="49" customWidth="1"/>
    <col min="2" max="2" width="30.77734375" customWidth="1"/>
    <col min="3" max="3" width="4.77734375" customWidth="1"/>
    <col min="4" max="4" width="8.77734375" customWidth="1"/>
    <col min="5" max="12" width="13.77734375" customWidth="1"/>
    <col min="13" max="13" width="12.77734375" customWidth="1"/>
    <col min="14" max="43" width="2.77734375" hidden="1" customWidth="1"/>
    <col min="44" max="44" width="10.77734375" hidden="1" customWidth="1"/>
    <col min="45" max="46" width="1.77734375" hidden="1" customWidth="1"/>
    <col min="47" max="47" width="24.77734375" hidden="1" customWidth="1"/>
    <col min="48" max="48" width="10.77734375" hidden="1" customWidth="1"/>
  </cols>
  <sheetData>
    <row r="1" spans="1:48" ht="30" customHeight="1" x14ac:dyDescent="0.15">
      <c r="A1" s="33" t="s">
        <v>159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48" ht="30" customHeight="1" x14ac:dyDescent="0.15">
      <c r="A2" s="30" t="s">
        <v>122</v>
      </c>
      <c r="B2" s="30" t="s">
        <v>119</v>
      </c>
      <c r="C2" s="30" t="s">
        <v>34</v>
      </c>
      <c r="D2" s="30" t="s">
        <v>9</v>
      </c>
      <c r="E2" s="30" t="s">
        <v>83</v>
      </c>
      <c r="F2" s="31"/>
      <c r="G2" s="30" t="s">
        <v>59</v>
      </c>
      <c r="H2" s="31"/>
      <c r="I2" s="30" t="s">
        <v>120</v>
      </c>
      <c r="J2" s="31"/>
      <c r="K2" s="30" t="s">
        <v>118</v>
      </c>
      <c r="L2" s="31"/>
      <c r="M2" s="30" t="s">
        <v>73</v>
      </c>
      <c r="N2" s="32" t="s">
        <v>84</v>
      </c>
      <c r="O2" s="32" t="s">
        <v>17</v>
      </c>
      <c r="P2" s="32" t="s">
        <v>16</v>
      </c>
      <c r="Q2" s="32" t="s">
        <v>58</v>
      </c>
      <c r="R2" s="32" t="s">
        <v>33</v>
      </c>
      <c r="S2" s="32" t="s">
        <v>31</v>
      </c>
      <c r="T2" s="32" t="s">
        <v>32</v>
      </c>
      <c r="U2" s="32" t="s">
        <v>61</v>
      </c>
      <c r="V2" s="32" t="s">
        <v>70</v>
      </c>
      <c r="W2" s="32" t="s">
        <v>24</v>
      </c>
      <c r="X2" s="32" t="s">
        <v>75</v>
      </c>
      <c r="Y2" s="32" t="s">
        <v>69</v>
      </c>
      <c r="Z2" s="32" t="s">
        <v>97</v>
      </c>
      <c r="AA2" s="32" t="s">
        <v>86</v>
      </c>
      <c r="AB2" s="32" t="s">
        <v>74</v>
      </c>
      <c r="AC2" s="32" t="s">
        <v>80</v>
      </c>
      <c r="AD2" s="32" t="s">
        <v>60</v>
      </c>
      <c r="AE2" s="32" t="s">
        <v>98</v>
      </c>
      <c r="AF2" s="32" t="s">
        <v>96</v>
      </c>
      <c r="AG2" s="32" t="s">
        <v>92</v>
      </c>
      <c r="AH2" s="32" t="s">
        <v>77</v>
      </c>
      <c r="AI2" s="32" t="s">
        <v>82</v>
      </c>
      <c r="AJ2" s="32" t="s">
        <v>81</v>
      </c>
      <c r="AK2" s="32" t="s">
        <v>94</v>
      </c>
      <c r="AL2" s="32" t="s">
        <v>89</v>
      </c>
      <c r="AM2" s="32" t="s">
        <v>88</v>
      </c>
      <c r="AN2" s="32" t="s">
        <v>64</v>
      </c>
      <c r="AO2" s="32" t="s">
        <v>85</v>
      </c>
      <c r="AP2" s="32" t="s">
        <v>95</v>
      </c>
      <c r="AQ2" s="32" t="s">
        <v>87</v>
      </c>
      <c r="AR2" s="32" t="s">
        <v>57</v>
      </c>
      <c r="AS2" s="32" t="s">
        <v>66</v>
      </c>
      <c r="AT2" s="32" t="s">
        <v>63</v>
      </c>
      <c r="AU2" s="32" t="s">
        <v>55</v>
      </c>
      <c r="AV2" s="32" t="s">
        <v>91</v>
      </c>
    </row>
    <row r="3" spans="1:48" ht="30" customHeight="1" x14ac:dyDescent="0.15">
      <c r="A3" s="30"/>
      <c r="B3" s="30"/>
      <c r="C3" s="30"/>
      <c r="D3" s="30"/>
      <c r="E3" s="2" t="s">
        <v>62</v>
      </c>
      <c r="F3" s="2" t="s">
        <v>90</v>
      </c>
      <c r="G3" s="2" t="s">
        <v>62</v>
      </c>
      <c r="H3" s="2" t="s">
        <v>90</v>
      </c>
      <c r="I3" s="2" t="s">
        <v>62</v>
      </c>
      <c r="J3" s="2" t="s">
        <v>90</v>
      </c>
      <c r="K3" s="2" t="s">
        <v>62</v>
      </c>
      <c r="L3" s="2" t="s">
        <v>90</v>
      </c>
      <c r="M3" s="30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</row>
    <row r="4" spans="1:48" ht="30" customHeight="1" x14ac:dyDescent="0.15">
      <c r="A4" s="15" t="s">
        <v>146</v>
      </c>
      <c r="B4" s="5" t="s">
        <v>23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Q4" s="1" t="s">
        <v>71</v>
      </c>
    </row>
    <row r="5" spans="1:48" ht="30" customHeight="1" x14ac:dyDescent="0.15">
      <c r="A5" s="5" t="s">
        <v>156</v>
      </c>
      <c r="B5" s="5"/>
      <c r="C5" s="5"/>
      <c r="D5" s="6"/>
      <c r="E5" s="8"/>
      <c r="F5" s="8"/>
      <c r="G5" s="8"/>
      <c r="H5" s="8"/>
      <c r="I5" s="8"/>
      <c r="J5" s="8"/>
      <c r="K5" s="8"/>
      <c r="L5" s="8">
        <f t="shared" ref="L5:L9" si="0">IFERROR(TRUNC(F5+H5+J5,0),0)</f>
        <v>0</v>
      </c>
      <c r="M5" s="5"/>
      <c r="N5" s="1" t="s">
        <v>124</v>
      </c>
      <c r="O5" s="1" t="s">
        <v>23</v>
      </c>
      <c r="P5" s="1" t="s">
        <v>23</v>
      </c>
      <c r="Q5" s="1" t="s">
        <v>71</v>
      </c>
      <c r="R5" s="1" t="s">
        <v>30</v>
      </c>
      <c r="S5" s="1" t="s">
        <v>35</v>
      </c>
      <c r="T5" s="1" t="s">
        <v>35</v>
      </c>
      <c r="AR5" s="1" t="s">
        <v>23</v>
      </c>
      <c r="AS5" s="1" t="s">
        <v>23</v>
      </c>
      <c r="AU5" s="1" t="s">
        <v>42</v>
      </c>
      <c r="AV5">
        <v>4</v>
      </c>
    </row>
    <row r="6" spans="1:48" ht="30" customHeight="1" x14ac:dyDescent="0.15">
      <c r="A6" s="5" t="s">
        <v>147</v>
      </c>
      <c r="B6" s="5"/>
      <c r="C6" s="5"/>
      <c r="D6" s="6"/>
      <c r="E6" s="8"/>
      <c r="F6" s="8"/>
      <c r="G6" s="8"/>
      <c r="H6" s="8"/>
      <c r="I6" s="8"/>
      <c r="J6" s="8"/>
      <c r="K6" s="8"/>
      <c r="L6" s="8">
        <f t="shared" si="0"/>
        <v>0</v>
      </c>
      <c r="M6" s="5"/>
      <c r="N6" s="1" t="s">
        <v>127</v>
      </c>
      <c r="O6" s="1" t="s">
        <v>23</v>
      </c>
      <c r="P6" s="1" t="s">
        <v>23</v>
      </c>
      <c r="Q6" s="1" t="s">
        <v>71</v>
      </c>
      <c r="R6" s="1" t="s">
        <v>30</v>
      </c>
      <c r="S6" s="1" t="s">
        <v>35</v>
      </c>
      <c r="T6" s="1" t="s">
        <v>35</v>
      </c>
      <c r="AR6" s="1" t="s">
        <v>23</v>
      </c>
      <c r="AS6" s="1" t="s">
        <v>23</v>
      </c>
      <c r="AU6" s="1" t="s">
        <v>41</v>
      </c>
      <c r="AV6">
        <v>5</v>
      </c>
    </row>
    <row r="7" spans="1:48" ht="30" customHeight="1" x14ac:dyDescent="0.15">
      <c r="A7" s="5" t="s">
        <v>148</v>
      </c>
      <c r="B7" s="5"/>
      <c r="C7" s="5"/>
      <c r="D7" s="6"/>
      <c r="E7" s="8"/>
      <c r="F7" s="8"/>
      <c r="G7" s="8"/>
      <c r="H7" s="8"/>
      <c r="I7" s="8"/>
      <c r="J7" s="8"/>
      <c r="K7" s="8"/>
      <c r="L7" s="8">
        <f t="shared" si="0"/>
        <v>0</v>
      </c>
      <c r="M7" s="5"/>
      <c r="N7" s="1" t="s">
        <v>123</v>
      </c>
      <c r="O7" s="1" t="s">
        <v>23</v>
      </c>
      <c r="P7" s="1" t="s">
        <v>23</v>
      </c>
      <c r="Q7" s="1" t="s">
        <v>71</v>
      </c>
      <c r="R7" s="1" t="s">
        <v>30</v>
      </c>
      <c r="S7" s="1" t="s">
        <v>35</v>
      </c>
      <c r="T7" s="1" t="s">
        <v>35</v>
      </c>
      <c r="AR7" s="1" t="s">
        <v>23</v>
      </c>
      <c r="AS7" s="1" t="s">
        <v>23</v>
      </c>
      <c r="AU7" s="1" t="s">
        <v>37</v>
      </c>
      <c r="AV7">
        <v>6</v>
      </c>
    </row>
    <row r="8" spans="1:48" ht="30" customHeight="1" x14ac:dyDescent="0.15">
      <c r="A8" s="5"/>
      <c r="B8" s="5"/>
      <c r="C8" s="5"/>
      <c r="D8" s="6"/>
      <c r="E8" s="8"/>
      <c r="F8" s="8"/>
      <c r="G8" s="8"/>
      <c r="H8" s="8"/>
      <c r="I8" s="8"/>
      <c r="J8" s="8"/>
      <c r="K8" s="8"/>
      <c r="L8" s="8">
        <f t="shared" si="0"/>
        <v>0</v>
      </c>
      <c r="M8" s="5"/>
      <c r="N8" s="1" t="s">
        <v>126</v>
      </c>
      <c r="O8" s="1" t="s">
        <v>23</v>
      </c>
      <c r="P8" s="1" t="s">
        <v>23</v>
      </c>
      <c r="Q8" s="1" t="s">
        <v>71</v>
      </c>
      <c r="R8" s="1" t="s">
        <v>30</v>
      </c>
      <c r="S8" s="1" t="s">
        <v>35</v>
      </c>
      <c r="T8" s="1" t="s">
        <v>35</v>
      </c>
      <c r="AR8" s="1" t="s">
        <v>23</v>
      </c>
      <c r="AS8" s="1" t="s">
        <v>23</v>
      </c>
      <c r="AU8" s="1" t="s">
        <v>36</v>
      </c>
      <c r="AV8">
        <v>7</v>
      </c>
    </row>
    <row r="9" spans="1:48" ht="30" customHeight="1" x14ac:dyDescent="0.15">
      <c r="A9" s="5"/>
      <c r="B9" s="5"/>
      <c r="C9" s="5"/>
      <c r="D9" s="6"/>
      <c r="E9" s="8"/>
      <c r="F9" s="8"/>
      <c r="G9" s="8"/>
      <c r="H9" s="8"/>
      <c r="I9" s="8"/>
      <c r="J9" s="8"/>
      <c r="K9" s="8"/>
      <c r="L9" s="8">
        <f t="shared" si="0"/>
        <v>0</v>
      </c>
      <c r="M9" s="5"/>
      <c r="N9" s="1" t="s">
        <v>125</v>
      </c>
      <c r="O9" s="1" t="s">
        <v>23</v>
      </c>
      <c r="P9" s="1" t="s">
        <v>23</v>
      </c>
      <c r="Q9" s="1" t="s">
        <v>71</v>
      </c>
      <c r="R9" s="1" t="s">
        <v>30</v>
      </c>
      <c r="S9" s="1" t="s">
        <v>35</v>
      </c>
      <c r="T9" s="1" t="s">
        <v>35</v>
      </c>
      <c r="AR9" s="1" t="s">
        <v>23</v>
      </c>
      <c r="AS9" s="1" t="s">
        <v>23</v>
      </c>
      <c r="AU9" s="1" t="s">
        <v>43</v>
      </c>
      <c r="AV9">
        <v>8</v>
      </c>
    </row>
    <row r="10" spans="1:48" ht="30" customHeight="1" x14ac:dyDescent="0.15">
      <c r="A10" s="5" t="s">
        <v>54</v>
      </c>
      <c r="B10" s="6"/>
      <c r="C10" s="6"/>
      <c r="D10" s="6"/>
      <c r="E10" s="6"/>
      <c r="F10" s="8">
        <f>SUM(F5:F9)</f>
        <v>0</v>
      </c>
      <c r="G10" s="6"/>
      <c r="H10" s="8">
        <f>SUM(H5:H9)</f>
        <v>0</v>
      </c>
      <c r="I10" s="6"/>
      <c r="J10" s="8">
        <f>SUM(J5:J9)</f>
        <v>0</v>
      </c>
      <c r="K10" s="6"/>
      <c r="L10" s="8">
        <f>SUM(L5:L9)</f>
        <v>0</v>
      </c>
      <c r="M10" s="6"/>
      <c r="N10" t="s">
        <v>68</v>
      </c>
    </row>
    <row r="11" spans="1:48" ht="30" customHeight="1" x14ac:dyDescent="0.15">
      <c r="A11" s="15" t="s">
        <v>149</v>
      </c>
      <c r="B11" s="5" t="s">
        <v>23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Q11" s="1" t="s">
        <v>67</v>
      </c>
    </row>
    <row r="12" spans="1:48" ht="30" customHeight="1" x14ac:dyDescent="0.15">
      <c r="A12" s="5" t="s">
        <v>157</v>
      </c>
      <c r="B12" s="5" t="s">
        <v>158</v>
      </c>
      <c r="C12" s="5" t="s">
        <v>150</v>
      </c>
      <c r="D12" s="6">
        <v>2</v>
      </c>
      <c r="E12" s="8"/>
      <c r="F12" s="8"/>
      <c r="G12" s="8"/>
      <c r="H12" s="8"/>
      <c r="I12" s="8"/>
      <c r="J12" s="8"/>
      <c r="K12" s="8"/>
      <c r="L12" s="8">
        <f t="shared" ref="L12:L17" si="1">IFERROR(TRUNC(F12+H12+J12,0),0)</f>
        <v>0</v>
      </c>
      <c r="M12" s="5"/>
      <c r="N12" s="1" t="s">
        <v>124</v>
      </c>
      <c r="O12" s="1" t="s">
        <v>23</v>
      </c>
      <c r="P12" s="1" t="s">
        <v>23</v>
      </c>
      <c r="Q12" s="1" t="s">
        <v>67</v>
      </c>
      <c r="R12" s="1" t="s">
        <v>30</v>
      </c>
      <c r="S12" s="1" t="s">
        <v>35</v>
      </c>
      <c r="T12" s="1" t="s">
        <v>35</v>
      </c>
      <c r="AR12" s="1" t="s">
        <v>23</v>
      </c>
      <c r="AS12" s="1" t="s">
        <v>23</v>
      </c>
      <c r="AU12" s="1" t="s">
        <v>47</v>
      </c>
      <c r="AV12">
        <v>17</v>
      </c>
    </row>
    <row r="13" spans="1:48" ht="30" customHeight="1" x14ac:dyDescent="0.15">
      <c r="A13" s="5" t="s">
        <v>160</v>
      </c>
      <c r="B13" s="5" t="s">
        <v>161</v>
      </c>
      <c r="C13" s="5" t="s">
        <v>150</v>
      </c>
      <c r="D13" s="6">
        <v>2</v>
      </c>
      <c r="E13" s="8"/>
      <c r="F13" s="8"/>
      <c r="G13" s="8"/>
      <c r="H13" s="8"/>
      <c r="I13" s="8"/>
      <c r="J13" s="8"/>
      <c r="K13" s="8"/>
      <c r="L13" s="8">
        <f t="shared" si="1"/>
        <v>0</v>
      </c>
      <c r="M13" s="5"/>
      <c r="N13" s="1" t="s">
        <v>127</v>
      </c>
      <c r="O13" s="1" t="s">
        <v>23</v>
      </c>
      <c r="P13" s="1" t="s">
        <v>23</v>
      </c>
      <c r="Q13" s="1" t="s">
        <v>67</v>
      </c>
      <c r="R13" s="1" t="s">
        <v>30</v>
      </c>
      <c r="S13" s="1" t="s">
        <v>35</v>
      </c>
      <c r="T13" s="1" t="s">
        <v>35</v>
      </c>
      <c r="AR13" s="1" t="s">
        <v>23</v>
      </c>
      <c r="AS13" s="1" t="s">
        <v>23</v>
      </c>
      <c r="AU13" s="1" t="s">
        <v>38</v>
      </c>
      <c r="AV13">
        <v>18</v>
      </c>
    </row>
    <row r="14" spans="1:48" ht="30" customHeight="1" x14ac:dyDescent="0.15">
      <c r="A14" s="5"/>
      <c r="B14" s="5"/>
      <c r="C14" s="5"/>
      <c r="D14" s="14"/>
      <c r="E14" s="8"/>
      <c r="F14" s="8"/>
      <c r="G14" s="8"/>
      <c r="H14" s="8"/>
      <c r="I14" s="8"/>
      <c r="J14" s="8"/>
      <c r="K14" s="8"/>
      <c r="L14" s="8">
        <f t="shared" si="1"/>
        <v>0</v>
      </c>
      <c r="M14" s="5"/>
      <c r="N14" s="1" t="s">
        <v>123</v>
      </c>
      <c r="O14" s="1" t="s">
        <v>23</v>
      </c>
      <c r="P14" s="1" t="s">
        <v>23</v>
      </c>
      <c r="Q14" s="1" t="s">
        <v>67</v>
      </c>
      <c r="R14" s="1" t="s">
        <v>30</v>
      </c>
      <c r="S14" s="1" t="s">
        <v>35</v>
      </c>
      <c r="T14" s="1" t="s">
        <v>35</v>
      </c>
      <c r="AR14" s="1" t="s">
        <v>23</v>
      </c>
      <c r="AS14" s="1" t="s">
        <v>23</v>
      </c>
      <c r="AU14" s="1" t="s">
        <v>45</v>
      </c>
      <c r="AV14">
        <v>19</v>
      </c>
    </row>
    <row r="15" spans="1:48" ht="30" customHeight="1" x14ac:dyDescent="0.15">
      <c r="A15" s="5"/>
      <c r="B15" s="5"/>
      <c r="C15" s="5"/>
      <c r="D15" s="6"/>
      <c r="E15" s="8"/>
      <c r="F15" s="8"/>
      <c r="G15" s="8"/>
      <c r="H15" s="8"/>
      <c r="I15" s="8"/>
      <c r="J15" s="8"/>
      <c r="K15" s="8"/>
      <c r="L15" s="8">
        <f t="shared" si="1"/>
        <v>0</v>
      </c>
      <c r="M15" s="5"/>
      <c r="N15" s="1" t="s">
        <v>126</v>
      </c>
      <c r="O15" s="1" t="s">
        <v>23</v>
      </c>
      <c r="P15" s="1" t="s">
        <v>23</v>
      </c>
      <c r="Q15" s="1" t="s">
        <v>67</v>
      </c>
      <c r="R15" s="1" t="s">
        <v>30</v>
      </c>
      <c r="S15" s="1" t="s">
        <v>35</v>
      </c>
      <c r="T15" s="1" t="s">
        <v>35</v>
      </c>
      <c r="AR15" s="1" t="s">
        <v>23</v>
      </c>
      <c r="AS15" s="1" t="s">
        <v>23</v>
      </c>
      <c r="AU15" s="1" t="s">
        <v>40</v>
      </c>
      <c r="AV15">
        <v>22</v>
      </c>
    </row>
    <row r="16" spans="1:48" ht="30" customHeight="1" x14ac:dyDescent="0.15">
      <c r="A16" s="5"/>
      <c r="B16" s="5"/>
      <c r="C16" s="5"/>
      <c r="D16" s="14"/>
      <c r="E16" s="8"/>
      <c r="F16" s="8"/>
      <c r="G16" s="8"/>
      <c r="H16" s="8"/>
      <c r="I16" s="8"/>
      <c r="J16" s="8"/>
      <c r="K16" s="8"/>
      <c r="L16" s="8">
        <f t="shared" si="1"/>
        <v>0</v>
      </c>
      <c r="M16" s="5"/>
      <c r="N16" s="1" t="s">
        <v>125</v>
      </c>
      <c r="O16" s="1" t="s">
        <v>23</v>
      </c>
      <c r="P16" s="1" t="s">
        <v>23</v>
      </c>
      <c r="Q16" s="1" t="s">
        <v>67</v>
      </c>
      <c r="R16" s="1" t="s">
        <v>30</v>
      </c>
      <c r="S16" s="1" t="s">
        <v>35</v>
      </c>
      <c r="T16" s="1" t="s">
        <v>35</v>
      </c>
      <c r="AR16" s="1" t="s">
        <v>23</v>
      </c>
      <c r="AS16" s="1" t="s">
        <v>23</v>
      </c>
      <c r="AU16" s="1" t="s">
        <v>46</v>
      </c>
      <c r="AV16">
        <v>20</v>
      </c>
    </row>
    <row r="17" spans="1:48" ht="30" customHeight="1" x14ac:dyDescent="0.15">
      <c r="A17" s="5"/>
      <c r="B17" s="5"/>
      <c r="C17" s="5"/>
      <c r="D17" s="14"/>
      <c r="E17" s="8"/>
      <c r="F17" s="8"/>
      <c r="G17" s="8"/>
      <c r="H17" s="8"/>
      <c r="I17" s="8"/>
      <c r="J17" s="8"/>
      <c r="K17" s="8"/>
      <c r="L17" s="8">
        <f t="shared" si="1"/>
        <v>0</v>
      </c>
      <c r="M17" s="5"/>
      <c r="N17" s="1" t="s">
        <v>128</v>
      </c>
      <c r="O17" s="1" t="s">
        <v>23</v>
      </c>
      <c r="P17" s="1" t="s">
        <v>23</v>
      </c>
      <c r="Q17" s="1" t="s">
        <v>67</v>
      </c>
      <c r="R17" s="1" t="s">
        <v>30</v>
      </c>
      <c r="S17" s="1" t="s">
        <v>35</v>
      </c>
      <c r="T17" s="1" t="s">
        <v>35</v>
      </c>
      <c r="AR17" s="1" t="s">
        <v>23</v>
      </c>
      <c r="AS17" s="1" t="s">
        <v>23</v>
      </c>
      <c r="AU17" s="1" t="s">
        <v>44</v>
      </c>
      <c r="AV17">
        <v>23</v>
      </c>
    </row>
    <row r="18" spans="1:48" ht="30" customHeight="1" x14ac:dyDescent="0.15">
      <c r="A18" s="5" t="s">
        <v>54</v>
      </c>
      <c r="B18" s="6"/>
      <c r="C18" s="6"/>
      <c r="D18" s="6"/>
      <c r="E18" s="6"/>
      <c r="F18" s="8">
        <f>SUM(F12:F17)</f>
        <v>0</v>
      </c>
      <c r="G18" s="6"/>
      <c r="H18" s="8">
        <f>SUM(H12:H17)</f>
        <v>0</v>
      </c>
      <c r="I18" s="6"/>
      <c r="J18" s="8">
        <f>SUM(J12:J17)</f>
        <v>0</v>
      </c>
      <c r="K18" s="6"/>
      <c r="L18" s="8">
        <f>SUM(L12:L17)</f>
        <v>0</v>
      </c>
      <c r="M18" s="6"/>
      <c r="N18" t="s">
        <v>68</v>
      </c>
    </row>
    <row r="19" spans="1:48" ht="30" customHeight="1" x14ac:dyDescent="0.15">
      <c r="A19" s="15" t="s">
        <v>151</v>
      </c>
      <c r="B19" s="5" t="s">
        <v>23</v>
      </c>
      <c r="C19" s="14"/>
      <c r="D19" s="14"/>
      <c r="E19" s="6"/>
      <c r="F19" s="6"/>
      <c r="G19" s="6"/>
      <c r="H19" s="6"/>
      <c r="I19" s="6"/>
      <c r="J19" s="6"/>
      <c r="K19" s="6"/>
      <c r="L19" s="6"/>
      <c r="M19" s="6"/>
      <c r="Q19" s="1" t="s">
        <v>79</v>
      </c>
    </row>
    <row r="20" spans="1:48" ht="30" customHeight="1" x14ac:dyDescent="0.15">
      <c r="A20" s="5" t="s">
        <v>162</v>
      </c>
      <c r="B20" s="5"/>
      <c r="C20" s="5" t="s">
        <v>152</v>
      </c>
      <c r="D20" s="14">
        <v>8</v>
      </c>
      <c r="E20" s="8"/>
      <c r="F20" s="8"/>
      <c r="G20" s="8"/>
      <c r="H20" s="8"/>
      <c r="I20" s="8"/>
      <c r="J20" s="8"/>
      <c r="K20" s="8"/>
      <c r="L20" s="8"/>
      <c r="M20" s="5"/>
      <c r="N20" s="1" t="s">
        <v>124</v>
      </c>
      <c r="O20" s="1" t="s">
        <v>23</v>
      </c>
      <c r="P20" s="1" t="s">
        <v>23</v>
      </c>
      <c r="Q20" s="1" t="s">
        <v>79</v>
      </c>
      <c r="R20" s="1" t="s">
        <v>30</v>
      </c>
      <c r="S20" s="1" t="s">
        <v>35</v>
      </c>
      <c r="T20" s="1" t="s">
        <v>35</v>
      </c>
      <c r="AR20" s="1" t="s">
        <v>23</v>
      </c>
      <c r="AS20" s="1" t="s">
        <v>23</v>
      </c>
      <c r="AU20" s="1" t="s">
        <v>39</v>
      </c>
      <c r="AV20">
        <v>41</v>
      </c>
    </row>
    <row r="21" spans="1:48" ht="30" customHeight="1" x14ac:dyDescent="0.15">
      <c r="A21" s="5" t="s">
        <v>163</v>
      </c>
      <c r="B21" s="5"/>
      <c r="C21" s="5" t="s">
        <v>152</v>
      </c>
      <c r="D21" s="14">
        <v>10</v>
      </c>
      <c r="E21" s="8"/>
      <c r="F21" s="8"/>
      <c r="G21" s="8"/>
      <c r="H21" s="8"/>
      <c r="I21" s="8"/>
      <c r="J21" s="8"/>
      <c r="K21" s="8"/>
      <c r="L21" s="8"/>
      <c r="M21" s="5"/>
      <c r="N21" s="1" t="s">
        <v>127</v>
      </c>
      <c r="O21" s="1" t="s">
        <v>23</v>
      </c>
      <c r="P21" s="1" t="s">
        <v>23</v>
      </c>
      <c r="Q21" s="1" t="s">
        <v>79</v>
      </c>
      <c r="R21" s="1" t="s">
        <v>30</v>
      </c>
      <c r="S21" s="1" t="s">
        <v>35</v>
      </c>
      <c r="T21" s="1" t="s">
        <v>35</v>
      </c>
      <c r="AR21" s="1" t="s">
        <v>23</v>
      </c>
      <c r="AS21" s="1" t="s">
        <v>23</v>
      </c>
      <c r="AU21" s="1" t="s">
        <v>48</v>
      </c>
      <c r="AV21">
        <v>30</v>
      </c>
    </row>
    <row r="22" spans="1:48" ht="30" customHeight="1" x14ac:dyDescent="0.15">
      <c r="A22" s="5" t="s">
        <v>165</v>
      </c>
      <c r="B22" s="5" t="s">
        <v>164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48" ht="30" customHeight="1" x14ac:dyDescent="0.15">
      <c r="A23" s="5" t="s">
        <v>166</v>
      </c>
      <c r="B23" s="14"/>
      <c r="C23" s="14" t="s">
        <v>153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48" ht="30" customHeight="1" x14ac:dyDescent="0.15">
      <c r="A24" s="5" t="s">
        <v>167</v>
      </c>
      <c r="B24" s="14"/>
      <c r="C24" s="14" t="s">
        <v>154</v>
      </c>
      <c r="D24" s="14">
        <v>1</v>
      </c>
      <c r="E24" s="14"/>
      <c r="F24" s="14"/>
      <c r="G24" s="14"/>
      <c r="H24" s="14"/>
      <c r="I24" s="14"/>
      <c r="J24" s="14"/>
      <c r="K24" s="14"/>
      <c r="L24" s="14"/>
      <c r="M24" s="14"/>
    </row>
    <row r="25" spans="1:48" ht="30" customHeight="1" x14ac:dyDescent="0.15">
      <c r="A25" s="5" t="s">
        <v>172</v>
      </c>
      <c r="B25" s="14"/>
      <c r="C25" s="14" t="s">
        <v>154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48" ht="30" customHeight="1" x14ac:dyDescent="0.15">
      <c r="A26" s="5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48" ht="30" customHeight="1" x14ac:dyDescent="0.15">
      <c r="A27" s="5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48" ht="30" customHeight="1" x14ac:dyDescent="0.15">
      <c r="A28" s="5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48" ht="30" customHeight="1" x14ac:dyDescent="0.15">
      <c r="A29" s="5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48" ht="30" customHeight="1" x14ac:dyDescent="0.15">
      <c r="A30" s="5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48" ht="30" customHeight="1" x14ac:dyDescent="0.15">
      <c r="A31" s="5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48" ht="30" customHeight="1" x14ac:dyDescent="0.15">
      <c r="A32" s="5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4" ht="30" customHeight="1" x14ac:dyDescent="0.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4" ht="30" customHeight="1" x14ac:dyDescent="0.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4" ht="30" customHeight="1" x14ac:dyDescent="0.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4" ht="30" customHeight="1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4" ht="30" customHeight="1" x14ac:dyDescent="0.15">
      <c r="A37" s="5" t="s">
        <v>54</v>
      </c>
      <c r="B37" s="6"/>
      <c r="C37" s="6"/>
      <c r="D37" s="6"/>
      <c r="E37" s="6"/>
      <c r="F37" s="8">
        <f>SUM(F20:F36)</f>
        <v>0</v>
      </c>
      <c r="G37" s="6"/>
      <c r="H37" s="8">
        <f>SUM(H20:H36)</f>
        <v>0</v>
      </c>
      <c r="I37" s="6"/>
      <c r="J37" s="8">
        <f>SUM(J20:J36)</f>
        <v>0</v>
      </c>
      <c r="K37" s="6"/>
      <c r="L37" s="8">
        <f>SUM(L20:L36)</f>
        <v>0</v>
      </c>
      <c r="M37" s="6"/>
      <c r="N37" t="s">
        <v>68</v>
      </c>
    </row>
    <row r="38" spans="1:14" ht="30" customHeight="1" x14ac:dyDescent="0.15">
      <c r="A38" s="15" t="s">
        <v>155</v>
      </c>
      <c r="B38" s="5" t="s">
        <v>23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4" ht="30" customHeight="1" x14ac:dyDescent="0.15">
      <c r="A39" s="5"/>
      <c r="B39" s="5"/>
      <c r="C39" s="5"/>
      <c r="D39" s="14"/>
      <c r="E39" s="8"/>
      <c r="F39" s="8"/>
      <c r="G39" s="8"/>
      <c r="H39" s="8"/>
      <c r="I39" s="8"/>
      <c r="J39" s="8"/>
      <c r="K39" s="8"/>
      <c r="L39" s="8"/>
      <c r="M39" s="5"/>
    </row>
    <row r="40" spans="1:14" ht="30" customHeight="1" x14ac:dyDescent="0.15">
      <c r="A40" s="5"/>
      <c r="B40" s="5"/>
      <c r="C40" s="5"/>
      <c r="D40" s="14"/>
      <c r="E40" s="8"/>
      <c r="F40" s="8"/>
      <c r="G40" s="8"/>
      <c r="H40" s="8"/>
      <c r="I40" s="8"/>
      <c r="J40" s="8"/>
      <c r="K40" s="8"/>
      <c r="L40" s="8"/>
      <c r="M40" s="5"/>
    </row>
    <row r="41" spans="1:14" ht="30" customHeight="1" x14ac:dyDescent="0.15">
      <c r="A41" s="5"/>
      <c r="B41" s="5"/>
      <c r="C41" s="5"/>
      <c r="D41" s="14"/>
      <c r="E41" s="8"/>
      <c r="F41" s="8"/>
      <c r="G41" s="8"/>
      <c r="H41" s="8"/>
      <c r="I41" s="8"/>
      <c r="J41" s="8"/>
      <c r="K41" s="8"/>
      <c r="L41" s="8"/>
      <c r="M41" s="5"/>
    </row>
    <row r="42" spans="1:14" ht="30" customHeight="1" x14ac:dyDescent="0.15">
      <c r="A42" s="5"/>
      <c r="B42" s="5"/>
      <c r="C42" s="5"/>
      <c r="D42" s="14"/>
      <c r="E42" s="8"/>
      <c r="F42" s="8"/>
      <c r="G42" s="8"/>
      <c r="H42" s="8"/>
      <c r="I42" s="8"/>
      <c r="J42" s="8"/>
      <c r="K42" s="8"/>
      <c r="L42" s="8"/>
      <c r="M42" s="5"/>
    </row>
    <row r="43" spans="1:14" ht="30" customHeight="1" x14ac:dyDescent="0.15">
      <c r="A43" s="5"/>
      <c r="B43" s="5"/>
      <c r="C43" s="5"/>
      <c r="D43" s="14"/>
      <c r="E43" s="8"/>
      <c r="F43" s="8"/>
      <c r="G43" s="8"/>
      <c r="H43" s="8"/>
      <c r="I43" s="8"/>
      <c r="J43" s="8"/>
      <c r="K43" s="8"/>
      <c r="L43" s="8"/>
      <c r="M43" s="5"/>
    </row>
    <row r="44" spans="1:14" ht="30" customHeight="1" x14ac:dyDescent="0.15">
      <c r="A44" s="5"/>
      <c r="B44" s="5"/>
      <c r="C44" s="5"/>
      <c r="D44" s="14"/>
      <c r="E44" s="8"/>
      <c r="F44" s="8"/>
      <c r="G44" s="8"/>
      <c r="H44" s="8"/>
      <c r="I44" s="8"/>
      <c r="J44" s="8"/>
      <c r="K44" s="8"/>
      <c r="L44" s="8"/>
      <c r="M44" s="5"/>
    </row>
    <row r="45" spans="1:14" ht="30" customHeight="1" x14ac:dyDescent="0.15">
      <c r="A45" s="5"/>
      <c r="B45" s="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4" ht="30" customHeight="1" x14ac:dyDescent="0.15">
      <c r="A46" s="5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4" ht="30" customHeight="1" x14ac:dyDescent="0.15">
      <c r="A47" s="5"/>
      <c r="B47" s="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4" ht="30" customHeight="1" x14ac:dyDescent="0.15">
      <c r="A48" s="5"/>
      <c r="B48" s="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ht="30" customHeight="1" x14ac:dyDescent="0.15">
      <c r="A49" s="5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ht="30" customHeight="1" x14ac:dyDescent="0.15">
      <c r="A50" s="5"/>
      <c r="B50" s="5"/>
      <c r="C50" s="5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ht="30" customHeight="1" x14ac:dyDescent="0.15">
      <c r="A51" s="5"/>
      <c r="B51" s="5"/>
      <c r="C51" s="5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ht="30" customHeight="1" x14ac:dyDescent="0.15">
      <c r="A52" s="5"/>
      <c r="B52" s="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ht="30" customHeight="1" x14ac:dyDescent="0.15">
      <c r="A53" s="5"/>
      <c r="B53" s="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 ht="30" customHeight="1" x14ac:dyDescent="0.1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3" ht="30" customHeight="1" x14ac:dyDescent="0.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ht="30" customHeight="1" x14ac:dyDescent="0.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ht="30" customHeight="1" x14ac:dyDescent="0.15">
      <c r="A57" s="5" t="s">
        <v>54</v>
      </c>
      <c r="B57" s="14"/>
      <c r="C57" s="14"/>
      <c r="D57" s="14"/>
      <c r="E57" s="14"/>
      <c r="F57" s="8">
        <f>SUM(F39:F56)</f>
        <v>0</v>
      </c>
      <c r="G57" s="14"/>
      <c r="H57" s="8">
        <f>SUM(H39:H56)</f>
        <v>0</v>
      </c>
      <c r="I57" s="14"/>
      <c r="J57" s="8">
        <f>SUM(J39:J56)</f>
        <v>0</v>
      </c>
      <c r="K57" s="14"/>
      <c r="L57" s="8">
        <f>SUM(L39:L56)</f>
        <v>0</v>
      </c>
      <c r="M57" s="14"/>
    </row>
    <row r="58" spans="1:13" ht="30" customHeight="1" x14ac:dyDescent="0.15"/>
    <row r="59" spans="1:13" ht="30" customHeight="1" x14ac:dyDescent="0.15"/>
    <row r="60" spans="1:13" ht="30" customHeight="1" x14ac:dyDescent="0.15"/>
    <row r="61" spans="1:13" ht="30" customHeight="1" x14ac:dyDescent="0.15"/>
    <row r="62" spans="1:13" ht="30" customHeight="1" x14ac:dyDescent="0.15"/>
    <row r="63" spans="1:13" ht="30" customHeight="1" x14ac:dyDescent="0.15"/>
  </sheetData>
  <mergeCells count="45">
    <mergeCell ref="AR2:AR3"/>
    <mergeCell ref="AS2:AS3"/>
    <mergeCell ref="AT2:AT3"/>
    <mergeCell ref="AU2:AU3"/>
    <mergeCell ref="AV2:AV3"/>
    <mergeCell ref="AM2:AM3"/>
    <mergeCell ref="AN2:AN3"/>
    <mergeCell ref="AO2:AO3"/>
    <mergeCell ref="AP2:AP3"/>
    <mergeCell ref="AQ2:AQ3"/>
    <mergeCell ref="AH2:AH3"/>
    <mergeCell ref="AI2:AI3"/>
    <mergeCell ref="AJ2:AJ3"/>
    <mergeCell ref="AK2:AK3"/>
    <mergeCell ref="AL2:AL3"/>
    <mergeCell ref="AC2:AC3"/>
    <mergeCell ref="AD2:AD3"/>
    <mergeCell ref="AE2:AE3"/>
    <mergeCell ref="AF2:AF3"/>
    <mergeCell ref="AG2:AG3"/>
    <mergeCell ref="X2:X3"/>
    <mergeCell ref="Y2:Y3"/>
    <mergeCell ref="Z2:Z3"/>
    <mergeCell ref="AA2:AA3"/>
    <mergeCell ref="AB2:AB3"/>
    <mergeCell ref="S2:S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7" type="noConversion"/>
  <pageMargins left="0.12291666865348816" right="4.3472222983837128E-2" top="0.51555556058883667" bottom="0.46833333373069763" header="0.51138889789581299" footer="0.51138889789581299"/>
  <pageSetup paperSize="9" scale="65" fitToWidth="0" fitToHeight="0" orientation="landscape"/>
  <rowBreaks count="1" manualBreakCount="1">
    <brk id="53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5</vt:i4>
      </vt:variant>
    </vt:vector>
  </HeadingPairs>
  <TitlesOfParts>
    <vt:vector size="8" baseType="lpstr">
      <vt:lpstr>원가계산서</vt:lpstr>
      <vt:lpstr>공종별집계표</vt:lpstr>
      <vt:lpstr>공종별내역서</vt:lpstr>
      <vt:lpstr>공종별내역서!Print_Area</vt:lpstr>
      <vt:lpstr>공종별집계표!Print_Area</vt:lpstr>
      <vt:lpstr>공종별내역서!Print_Titles</vt:lpstr>
      <vt:lpstr>공종별집계표!Print_Titles</vt:lpstr>
      <vt:lpstr>원가계산서!Print_Titles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11</cp:revision>
  <cp:lastPrinted>2024-11-06T06:28:19Z</cp:lastPrinted>
  <dcterms:created xsi:type="dcterms:W3CDTF">2024-02-16T21:40:28Z</dcterms:created>
  <dcterms:modified xsi:type="dcterms:W3CDTF">2024-11-06T06:42:09Z</dcterms:modified>
  <cp:version>1000.0100.01</cp:version>
</cp:coreProperties>
</file>